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umptions" sheetId="1" state="visible" r:id="rId1"/>
    <sheet xmlns:r="http://schemas.openxmlformats.org/officeDocument/2006/relationships" name="Revenue" sheetId="2" state="visible" r:id="rId2"/>
    <sheet xmlns:r="http://schemas.openxmlformats.org/officeDocument/2006/relationships" name="P&amp;L" sheetId="3" state="visible" r:id="rId3"/>
    <sheet xmlns:r="http://schemas.openxmlformats.org/officeDocument/2006/relationships" name="Cash Flow" sheetId="4" state="visible" r:id="rId4"/>
    <sheet xmlns:r="http://schemas.openxmlformats.org/officeDocument/2006/relationships" name="Dashboard" sheetId="5" state="visible" r:id="rId5"/>
  </sheets>
  <definedNames>
    <definedName name="_xlnm.Print_Titles" localSheetId="0">'Assumptions'!$1:$5</definedName>
    <definedName name="_xlnm.Print_Titles" localSheetId="1">'Revenue'!$1:$2</definedName>
    <definedName name="_xlnm.Print_Titles" localSheetId="2">'P&amp;L'!$1:$2</definedName>
    <definedName name="_xlnm.Print_Titles" localSheetId="3">'Cash Flow'!$1:$2</definedName>
    <definedName name="_xlnm.Print_Titles" localSheetId="4">'Dashboard'!$1:$4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&quot;Month&quot; 0"/>
    <numFmt numFmtId="166" formatCode="0.0"/>
  </numFmts>
  <fonts count="9">
    <font>
      <name val="Calibri"/>
      <family val="2"/>
      <color theme="1"/>
      <sz val="11"/>
      <scheme val="minor"/>
    </font>
    <font>
      <name val="Calibri"/>
      <b val="1"/>
      <color rgb="00203764"/>
      <sz val="16"/>
    </font>
    <font>
      <name val="Calibri"/>
      <color rgb="00595959"/>
      <sz val="10"/>
    </font>
    <font>
      <name val="Calibri"/>
      <i val="1"/>
      <color rgb="00404040"/>
      <sz val="9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  <font>
      <name val="Calibri"/>
      <color rgb="00595959"/>
      <sz val="9"/>
    </font>
    <font>
      <name val="Calibri"/>
      <b val="1"/>
      <color rgb="00203764"/>
      <sz val="13"/>
    </font>
  </fonts>
  <fills count="4">
    <fill>
      <patternFill/>
    </fill>
    <fill>
      <patternFill patternType="gray125"/>
    </fill>
    <fill>
      <patternFill patternType="solid">
        <fgColor rgb="00203764"/>
      </patternFill>
    </fill>
    <fill>
      <patternFill patternType="solid">
        <fgColor rgb="00FFFF00"/>
      </patternFill>
    </fill>
  </fills>
  <borders count="2">
    <border>
      <left/>
      <right/>
      <top/>
      <bottom/>
      <diagonal/>
    </border>
    <border>
      <left style="thin">
        <color rgb="00B4C6E7"/>
      </left>
      <right style="thin">
        <color rgb="00B4C6E7"/>
      </right>
      <top style="thin">
        <color rgb="00B4C6E7"/>
      </top>
      <bottom style="thin">
        <color rgb="00B4C6E7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3" fontId="6" fillId="3" borderId="1" applyAlignment="1" pivotButton="0" quotePrefix="0" xfId="0">
      <alignment horizontal="right"/>
    </xf>
    <xf numFmtId="0" fontId="7" fillId="0" borderId="1" applyAlignment="1" pivotButton="0" quotePrefix="0" xfId="0">
      <alignment vertical="center" wrapText="1"/>
    </xf>
    <xf numFmtId="1" fontId="6" fillId="3" borderId="1" applyAlignment="1" pivotButton="0" quotePrefix="0" xfId="0">
      <alignment horizontal="right"/>
    </xf>
    <xf numFmtId="164" fontId="6" fillId="3" borderId="1" applyAlignment="1" pivotButton="0" quotePrefix="0" xfId="0">
      <alignment horizontal="right"/>
    </xf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left" vertical="center"/>
    </xf>
    <xf numFmtId="165" fontId="4" fillId="2" borderId="1" applyAlignment="1" pivotButton="0" quotePrefix="0" xfId="0">
      <alignment horizontal="center" vertical="center"/>
    </xf>
    <xf numFmtId="3" fontId="0" fillId="0" borderId="1" applyAlignment="1" pivotButton="0" quotePrefix="0" xfId="0">
      <alignment horizontal="right"/>
    </xf>
    <xf numFmtId="0" fontId="6" fillId="0" borderId="1" pivotButton="0" quotePrefix="0" xfId="0"/>
    <xf numFmtId="164" fontId="0" fillId="0" borderId="1" applyAlignment="1" pivotButton="0" quotePrefix="0" xfId="0">
      <alignment horizontal="right"/>
    </xf>
    <xf numFmtId="166" fontId="0" fillId="0" borderId="1" applyAlignment="1" pivotButton="0" quotePrefix="0" xfId="0">
      <alignment horizontal="right"/>
    </xf>
    <xf numFmtId="3" fontId="6" fillId="0" borderId="1" applyAlignment="1" pivotButton="0" quotePrefix="0" xfId="0">
      <alignment horizontal="right"/>
    </xf>
    <xf numFmtId="166" fontId="6" fillId="0" borderId="1" applyAlignment="1" pivotButton="0" quotePrefix="0" xfId="0">
      <alignment horizontal="right"/>
    </xf>
    <xf numFmtId="0" fontId="6" fillId="0" borderId="1" applyAlignment="1" pivotButton="0" quotePrefix="0" xfId="0">
      <alignment horizontal="right"/>
    </xf>
    <xf numFmtId="0" fontId="8" fillId="0" borderId="0" pivotButton="0" quotePrefix="0" xfId="0"/>
    <xf numFmtId="165" fontId="0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vs Ending Cash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'Dashboard'!B15</f>
              <ns0:strCache xmlns:ns0="http://schemas.openxmlformats.org/drawingml/2006/chart">
                <ns0:ptCount val="1"/>
                <ns0:pt idx="0">
                  <ns0:v>Revenue</ns0:v>
                </ns0:pt>
              </ns0:strCache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'Dashboard'!$A$16:$A$27</f>
              <ns0:strCache xmlns:ns0="http://schemas.openxmlformats.org/drawingml/2006/chart">
                <ns0:ptCount val="12"/>
                <ns0:pt idx="0">
                  <ns0:v>Month 1</ns0:v>
                </ns0:pt>
                <ns0:pt idx="1">
                  <ns0:v>Month 2</ns0:v>
                </ns0:pt>
                <ns0:pt idx="2">
                  <ns0:v>Month 3</ns0:v>
                </ns0:pt>
                <ns0:pt idx="3">
                  <ns0:v>Month 4</ns0:v>
                </ns0:pt>
                <ns0:pt idx="4">
                  <ns0:v>Month 5</ns0:v>
                </ns0:pt>
                <ns0:pt idx="5">
                  <ns0:v>Month 6</ns0:v>
                </ns0:pt>
                <ns0:pt idx="6">
                  <ns0:v>Month 7</ns0:v>
                </ns0:pt>
                <ns0:pt idx="7">
                  <ns0:v>Month 8</ns0:v>
                </ns0:pt>
                <ns0:pt idx="8">
                  <ns0:v>Month 9</ns0:v>
                </ns0:pt>
                <ns0:pt idx="9">
                  <ns0:v>Month 10</ns0:v>
                </ns0:pt>
                <ns0:pt idx="10">
                  <ns0:v>Month 11</ns0:v>
                </ns0:pt>
                <ns0:pt idx="11">
                  <ns0:v>Month 12</ns0:v>
                </ns0:pt>
              </ns0:strCache>
            </strRef>
          </cat>
          <val>
            <numRef>
              <f>'Dashboard'!$B$16:$B$27</f>
              <ns0:numCache xmlns:ns0="http://schemas.openxmlformats.org/drawingml/2006/chart">
                <ns0:formatCode>#,##0</ns0:formatCode>
                <ns0:ptCount val="12"/>
                <ns0:pt idx="0">
                  <ns0:v>11500</ns0:v>
                </ns0:pt>
                <ns0:pt idx="1">
                  <ns0:v>12925</ns0:v>
                </ns0:pt>
                <ns0:pt idx="2">
                  <ns0:v>14278.75</ns0:v>
                </ns0:pt>
                <ns0:pt idx="3">
                  <ns0:v>15564.8125</ns0:v>
                </ns0:pt>
                <ns0:pt idx="4">
                  <ns0:v>16786.571875</ns0:v>
                </ns0:pt>
                <ns0:pt idx="5">
                  <ns0:v>17947.24328125</ns0:v>
                </ns0:pt>
                <ns0:pt idx="6">
                  <ns0:v>19049.8811171875</ns0:v>
                </ns0:pt>
                <ns0:pt idx="7">
                  <ns0:v>20097.3870613281</ns0:v>
                </ns0:pt>
                <ns0:pt idx="8">
                  <ns0:v>21092.5177082617</ns0:v>
                </ns0:pt>
                <ns0:pt idx="9">
                  <ns0:v>22037.8918228486</ns0:v>
                </ns0:pt>
                <ns0:pt idx="10">
                  <ns0:v>22935.9972317062</ns0:v>
                </ns0:pt>
                <ns0:pt idx="11">
                  <ns0:v>23789.1973701209</ns0:v>
                </ns0:pt>
              </ns0:numCache>
            </numRef>
          </val>
        </ser>
        <ser>
          <idx val="1"/>
          <order val="1"/>
          <tx>
            <strRef>
              <f>'Dashboard'!C15</f>
              <ns0:strCache xmlns:ns0="http://schemas.openxmlformats.org/drawingml/2006/chart">
                <ns0:ptCount val="1"/>
                <ns0:pt idx="0">
                  <ns0:v>Ending cash</ns0:v>
                </ns0:pt>
              </ns0:strCache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'Dashboard'!$A$16:$A$27</f>
              <ns0:strCache xmlns:ns0="http://schemas.openxmlformats.org/drawingml/2006/chart">
                <ns0:ptCount val="12"/>
                <ns0:pt idx="0">
                  <ns0:v>Month 1</ns0:v>
                </ns0:pt>
                <ns0:pt idx="1">
                  <ns0:v>Month 2</ns0:v>
                </ns0:pt>
                <ns0:pt idx="2">
                  <ns0:v>Month 3</ns0:v>
                </ns0:pt>
                <ns0:pt idx="3">
                  <ns0:v>Month 4</ns0:v>
                </ns0:pt>
                <ns0:pt idx="4">
                  <ns0:v>Month 5</ns0:v>
                </ns0:pt>
                <ns0:pt idx="5">
                  <ns0:v>Month 6</ns0:v>
                </ns0:pt>
                <ns0:pt idx="6">
                  <ns0:v>Month 7</ns0:v>
                </ns0:pt>
                <ns0:pt idx="7">
                  <ns0:v>Month 8</ns0:v>
                </ns0:pt>
                <ns0:pt idx="8">
                  <ns0:v>Month 9</ns0:v>
                </ns0:pt>
                <ns0:pt idx="9">
                  <ns0:v>Month 10</ns0:v>
                </ns0:pt>
                <ns0:pt idx="10">
                  <ns0:v>Month 11</ns0:v>
                </ns0:pt>
                <ns0:pt idx="11">
                  <ns0:v>Month 12</ns0:v>
                </ns0:pt>
              </ns0:strCache>
            </strRef>
          </cat>
          <val>
            <numRef>
              <f>'Dashboard'!$C$16:$C$27</f>
              <ns0:numCache xmlns:ns0="http://schemas.openxmlformats.org/drawingml/2006/chart">
                <ns0:formatCode>#,##0</ns0:formatCode>
                <ns0:ptCount val="12"/>
                <ns0:pt idx="0">
                  <ns0:v>31500</ns0:v>
                </ns0:pt>
                <ns0:pt idx="1">
                  <ns0:v>14425</ns0:v>
                </ns0:pt>
                <ns0:pt idx="2">
                  <ns0:v>248703.75</ns0:v>
                </ns0:pt>
                <ns0:pt idx="3">
                  <ns0:v>234268.5625</ns0:v>
                </ns0:pt>
                <ns0:pt idx="4">
                  <ns0:v>221055.134375</ns0:v>
                </ns0:pt>
                <ns0:pt idx="5">
                  <ns0:v>209002.37765625</ns0:v>
                </ns0:pt>
                <ns0:pt idx="6">
                  <ns0:v>198052.258773438</ns0:v>
                </ns0:pt>
                <ns0:pt idx="7">
                  <ns0:v>188149.645834766</ns0:v>
                </ns0:pt>
                <ns0:pt idx="8">
                  <ns0:v>179242.163543027</ns0:v>
                </ns0:pt>
                <ns0:pt idx="9">
                  <ns0:v>171280.055365876</ns0:v>
                </ns0:pt>
                <ns0:pt idx="10">
                  <ns0:v>164216.052597582</ns0:v>
                </ns0:pt>
                <ns0:pt idx="11">
                  <ns0:v>158005.249967703</ns0:v>
                </ns0:pt>
              </ns0:numCache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Amount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3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52" customWidth="1" min="3" max="3"/>
  </cols>
  <sheetData>
    <row r="1">
      <c r="A1" s="1" t="inlineStr">
        <is>
          <t>Seed Stage Financial Model Lite</t>
        </is>
      </c>
    </row>
    <row r="2" ht="28" customHeight="1">
      <c r="A2" s="2" t="inlineStr">
        <is>
          <t>Free 12 month version. Edit only the yellow cells in column B. All other sheets update automatically.</t>
        </is>
      </c>
    </row>
    <row r="3" ht="30" customHeight="1">
      <c r="A3" s="3" t="inlineStr">
        <is>
          <t>About this free version: This 12 month lite model has a paid full version with a 36 month forecast, cap table, and hiring plan available as an upgrade.</t>
        </is>
      </c>
    </row>
    <row r="5" ht="18" customHeight="1">
      <c r="A5" s="4" t="inlineStr">
        <is>
          <t>Input</t>
        </is>
      </c>
      <c r="B5" s="4" t="inlineStr">
        <is>
          <t>Value</t>
        </is>
      </c>
      <c r="C5" s="4" t="inlineStr">
        <is>
          <t>Notes</t>
        </is>
      </c>
    </row>
    <row r="6" ht="22" customHeight="1">
      <c r="A6" s="5" t="inlineStr">
        <is>
          <t>Starting MRR</t>
        </is>
      </c>
      <c r="B6" s="6" t="n">
        <v>10000</v>
      </c>
      <c r="C6" s="7" t="inlineStr">
        <is>
          <t>Monthly recurring revenue at the start of Month 1.</t>
        </is>
      </c>
    </row>
    <row r="7" ht="22" customHeight="1">
      <c r="A7" s="5" t="inlineStr">
        <is>
          <t>New customers per month</t>
        </is>
      </c>
      <c r="B7" s="8" t="n">
        <v>20</v>
      </c>
      <c r="C7" s="7" t="inlineStr">
        <is>
          <t>New customers added each month.</t>
        </is>
      </c>
    </row>
    <row r="8" ht="22" customHeight="1">
      <c r="A8" s="5" t="inlineStr">
        <is>
          <t>ARPA per month</t>
        </is>
      </c>
      <c r="B8" s="6" t="n">
        <v>100</v>
      </c>
      <c r="C8" s="7" t="inlineStr">
        <is>
          <t>Average revenue per account per month.</t>
        </is>
      </c>
    </row>
    <row r="9" ht="22" customHeight="1">
      <c r="A9" s="5" t="inlineStr">
        <is>
          <t>Monthly churn rate</t>
        </is>
      </c>
      <c r="B9" s="9" t="n">
        <v>0.05</v>
      </c>
      <c r="C9" s="7" t="inlineStr">
        <is>
          <t>Share of beginning MRR lost each month.</t>
        </is>
      </c>
    </row>
    <row r="10" ht="22" customHeight="1">
      <c r="A10" s="5" t="inlineStr">
        <is>
          <t>Headcount cost per month</t>
        </is>
      </c>
      <c r="B10" s="6" t="n">
        <v>25000</v>
      </c>
      <c r="C10" s="7" t="inlineStr">
        <is>
          <t>Total monthly cost for the team. Single line in this lite version.</t>
        </is>
      </c>
    </row>
    <row r="11" ht="22" customHeight="1">
      <c r="A11" s="5" t="inlineStr">
        <is>
          <t>Other operating expenses per month</t>
        </is>
      </c>
      <c r="B11" s="6" t="n">
        <v>5000</v>
      </c>
      <c r="C11" s="7" t="inlineStr">
        <is>
          <t>Rent, software, and other monthly operating costs.</t>
        </is>
      </c>
    </row>
    <row r="12" ht="22" customHeight="1">
      <c r="A12" s="5" t="inlineStr">
        <is>
          <t>Starting cash</t>
        </is>
      </c>
      <c r="B12" s="6" t="n">
        <v>50000</v>
      </c>
      <c r="C12" s="7" t="inlineStr">
        <is>
          <t>Cash in the bank at the start of Month 1.</t>
        </is>
      </c>
    </row>
    <row r="13" ht="22" customHeight="1">
      <c r="A13" s="5" t="inlineStr">
        <is>
          <t>Fundraise amount</t>
        </is>
      </c>
      <c r="B13" s="6" t="n">
        <v>250000</v>
      </c>
      <c r="C13" s="7" t="inlineStr">
        <is>
          <t>Cash received in the fundraise month.</t>
        </is>
      </c>
    </row>
    <row r="14" ht="22" customHeight="1">
      <c r="A14" s="5" t="inlineStr">
        <is>
          <t>Fundraise month</t>
        </is>
      </c>
      <c r="B14" s="8" t="n">
        <v>3</v>
      </c>
      <c r="C14" s="7" t="inlineStr">
        <is>
          <t>Month number from 1 to 12 when the fundraise lands.</t>
        </is>
      </c>
    </row>
    <row r="16">
      <c r="A16" s="10" t="inlineStr">
        <is>
          <t>How to use</t>
        </is>
      </c>
    </row>
    <row r="17" ht="36" customHeight="1">
      <c r="A17" s="11" t="inlineStr">
        <is>
          <t>Change any yellow value and check Revenue, P and L, Cash Flow, and Dashboard. The defaults above are example values for a small seed stage company.</t>
        </is>
      </c>
    </row>
    <row r="18" ht="30" customHeight="1">
      <c r="A18" s="11" t="inlineStr">
        <is>
          <t>Lite version limits: 12 months only, single headcount cost line, no cap table, and no hiring schedule. Those are in the paid full version.</t>
        </is>
      </c>
    </row>
  </sheetData>
  <mergeCells count="4">
    <mergeCell ref="A17:C17"/>
    <mergeCell ref="A18:C18"/>
    <mergeCell ref="A3:C3"/>
    <mergeCell ref="A2:C2"/>
  </mergeCells>
  <pageMargins left="0.4" right="0.4" top="0.5" bottom="0.5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</cols>
  <sheetData>
    <row r="1">
      <c r="A1" s="1" t="inlineStr">
        <is>
          <t>Revenue and MRR Bridge</t>
        </is>
      </c>
    </row>
    <row r="2">
      <c r="A2" s="12" t="inlineStr">
        <is>
          <t>Item</t>
        </is>
      </c>
      <c r="B2" s="13" t="n">
        <v>1</v>
      </c>
      <c r="C2" s="13" t="n">
        <v>2</v>
      </c>
      <c r="D2" s="13" t="n">
        <v>3</v>
      </c>
      <c r="E2" s="13" t="n">
        <v>4</v>
      </c>
      <c r="F2" s="13" t="n">
        <v>5</v>
      </c>
      <c r="G2" s="13" t="n">
        <v>6</v>
      </c>
      <c r="H2" s="13" t="n">
        <v>7</v>
      </c>
      <c r="I2" s="13" t="n">
        <v>8</v>
      </c>
      <c r="J2" s="13" t="n">
        <v>9</v>
      </c>
      <c r="K2" s="13" t="n">
        <v>10</v>
      </c>
      <c r="L2" s="13" t="n">
        <v>11</v>
      </c>
      <c r="M2" s="13" t="n">
        <v>12</v>
      </c>
    </row>
    <row r="3">
      <c r="A3" s="5" t="inlineStr">
        <is>
          <t>Beginning MRR</t>
        </is>
      </c>
      <c r="B3" s="14" t="n">
        <f>Assumptions!$B$6</f>
        <v>10000</v>
      </c>
      <c r="C3" s="14" t="n">
        <f>B6</f>
        <v>11500</v>
      </c>
      <c r="D3" s="14" t="n">
        <f>C6</f>
        <v>12925</v>
      </c>
      <c r="E3" s="14" t="n">
        <f>D6</f>
        <v>14278.75</v>
      </c>
      <c r="F3" s="14" t="n">
        <f>E6</f>
        <v>15564.8125</v>
      </c>
      <c r="G3" s="14" t="n">
        <f>F6</f>
        <v>16786.571875</v>
      </c>
      <c r="H3" s="14" t="n">
        <f>G6</f>
        <v>17947.24328125</v>
      </c>
      <c r="I3" s="14" t="n">
        <f>H6</f>
        <v>19049.8811171875</v>
      </c>
      <c r="J3" s="14" t="n">
        <f>I6</f>
        <v>20097.3870613281</v>
      </c>
      <c r="K3" s="14" t="n">
        <f>J6</f>
        <v>21092.5177082617</v>
      </c>
      <c r="L3" s="14" t="n">
        <f>K6</f>
        <v>22037.8918228486</v>
      </c>
      <c r="M3" s="14" t="n">
        <f>L6</f>
        <v>22935.9972317062</v>
      </c>
    </row>
    <row r="4">
      <c r="A4" s="5" t="inlineStr">
        <is>
          <t>New MRR</t>
        </is>
      </c>
      <c r="B4" s="14" t="n">
        <f>Assumptions!$B$7*Assumptions!$B$8</f>
        <v>2000</v>
      </c>
      <c r="C4" s="14" t="n">
        <f>Assumptions!$B$7*Assumptions!$B$8</f>
        <v>2000</v>
      </c>
      <c r="D4" s="14" t="n">
        <f>Assumptions!$B$7*Assumptions!$B$8</f>
        <v>2000</v>
      </c>
      <c r="E4" s="14" t="n">
        <f>Assumptions!$B$7*Assumptions!$B$8</f>
        <v>2000</v>
      </c>
      <c r="F4" s="14" t="n">
        <f>Assumptions!$B$7*Assumptions!$B$8</f>
        <v>2000</v>
      </c>
      <c r="G4" s="14" t="n">
        <f>Assumptions!$B$7*Assumptions!$B$8</f>
        <v>2000</v>
      </c>
      <c r="H4" s="14" t="n">
        <f>Assumptions!$B$7*Assumptions!$B$8</f>
        <v>2000</v>
      </c>
      <c r="I4" s="14" t="n">
        <f>Assumptions!$B$7*Assumptions!$B$8</f>
        <v>2000</v>
      </c>
      <c r="J4" s="14" t="n">
        <f>Assumptions!$B$7*Assumptions!$B$8</f>
        <v>2000</v>
      </c>
      <c r="K4" s="14" t="n">
        <f>Assumptions!$B$7*Assumptions!$B$8</f>
        <v>2000</v>
      </c>
      <c r="L4" s="14" t="n">
        <f>Assumptions!$B$7*Assumptions!$B$8</f>
        <v>2000</v>
      </c>
      <c r="M4" s="14" t="n">
        <f>Assumptions!$B$7*Assumptions!$B$8</f>
        <v>2000</v>
      </c>
    </row>
    <row r="5">
      <c r="A5" s="5" t="inlineStr">
        <is>
          <t>Churned MRR</t>
        </is>
      </c>
      <c r="B5" s="14" t="n">
        <f>B3*Assumptions!$B$9</f>
        <v>500</v>
      </c>
      <c r="C5" s="14" t="n">
        <f>C3*Assumptions!$B$9</f>
        <v>575</v>
      </c>
      <c r="D5" s="14" t="n">
        <f>D3*Assumptions!$B$9</f>
        <v>646.25</v>
      </c>
      <c r="E5" s="14" t="n">
        <f>E3*Assumptions!$B$9</f>
        <v>713.9375</v>
      </c>
      <c r="F5" s="14" t="n">
        <f>F3*Assumptions!$B$9</f>
        <v>778.240625</v>
      </c>
      <c r="G5" s="14" t="n">
        <f>G3*Assumptions!$B$9</f>
        <v>839.32859375</v>
      </c>
      <c r="H5" s="14" t="n">
        <f>H3*Assumptions!$B$9</f>
        <v>897.3621640625</v>
      </c>
      <c r="I5" s="14" t="n">
        <f>I3*Assumptions!$B$9</f>
        <v>952.494055859375</v>
      </c>
      <c r="J5" s="14" t="n">
        <f>J3*Assumptions!$B$9</f>
        <v>1004.86935306641</v>
      </c>
      <c r="K5" s="14" t="n">
        <f>K3*Assumptions!$B$9</f>
        <v>1054.62588541309</v>
      </c>
      <c r="L5" s="14" t="n">
        <f>L3*Assumptions!$B$9</f>
        <v>1101.89459114243</v>
      </c>
      <c r="M5" s="14" t="n">
        <f>M3*Assumptions!$B$9</f>
        <v>1146.79986158531</v>
      </c>
    </row>
    <row r="6">
      <c r="A6" s="15" t="inlineStr">
        <is>
          <t>Ending MRR</t>
        </is>
      </c>
      <c r="B6" s="14" t="n">
        <f>B3+B4-B5</f>
        <v>11500</v>
      </c>
      <c r="C6" s="14" t="n">
        <f>C3+C4-C5</f>
        <v>12925</v>
      </c>
      <c r="D6" s="14" t="n">
        <f>D3+D4-D5</f>
        <v>14278.75</v>
      </c>
      <c r="E6" s="14" t="n">
        <f>E3+E4-E5</f>
        <v>15564.8125</v>
      </c>
      <c r="F6" s="14" t="n">
        <f>F3+F4-F5</f>
        <v>16786.571875</v>
      </c>
      <c r="G6" s="14" t="n">
        <f>G3+G4-G5</f>
        <v>17947.24328125</v>
      </c>
      <c r="H6" s="14" t="n">
        <f>H3+H4-H5</f>
        <v>19049.8811171875</v>
      </c>
      <c r="I6" s="14" t="n">
        <f>I3+I4-I5</f>
        <v>20097.3870613281</v>
      </c>
      <c r="J6" s="14" t="n">
        <f>J3+J4-J5</f>
        <v>21092.5177082617</v>
      </c>
      <c r="K6" s="14" t="n">
        <f>K3+K4-K5</f>
        <v>22037.8918228486</v>
      </c>
      <c r="L6" s="14" t="n">
        <f>L3+L4-L5</f>
        <v>22935.9972317062</v>
      </c>
      <c r="M6" s="14" t="n">
        <f>M3+M4-M5</f>
        <v>23789.1973701209</v>
      </c>
    </row>
    <row r="8">
      <c r="A8" s="10" t="inlineStr">
        <is>
          <t>Notes</t>
        </is>
      </c>
    </row>
    <row r="9">
      <c r="A9" s="11" t="inlineStr">
        <is>
          <t>New MRR equals new customers per month multiplied by ARPA. Churned MRR equals beginning MRR multiplied by the monthly churn rate.</t>
        </is>
      </c>
    </row>
  </sheetData>
  <mergeCells count="2">
    <mergeCell ref="A1:M1"/>
    <mergeCell ref="A9:M9"/>
  </mergeCells>
  <pageMargins left="0.4" right="0.4" top="0.5" bottom="0.5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1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</cols>
  <sheetData>
    <row r="1">
      <c r="A1" s="1" t="inlineStr">
        <is>
          <t>Profit and Loss</t>
        </is>
      </c>
    </row>
    <row r="2">
      <c r="A2" s="12" t="inlineStr">
        <is>
          <t>Item</t>
        </is>
      </c>
      <c r="B2" s="13" t="n">
        <v>1</v>
      </c>
      <c r="C2" s="13" t="n">
        <v>2</v>
      </c>
      <c r="D2" s="13" t="n">
        <v>3</v>
      </c>
      <c r="E2" s="13" t="n">
        <v>4</v>
      </c>
      <c r="F2" s="13" t="n">
        <v>5</v>
      </c>
      <c r="G2" s="13" t="n">
        <v>6</v>
      </c>
      <c r="H2" s="13" t="n">
        <v>7</v>
      </c>
      <c r="I2" s="13" t="n">
        <v>8</v>
      </c>
      <c r="J2" s="13" t="n">
        <v>9</v>
      </c>
      <c r="K2" s="13" t="n">
        <v>10</v>
      </c>
      <c r="L2" s="13" t="n">
        <v>11</v>
      </c>
      <c r="M2" s="13" t="n">
        <v>12</v>
      </c>
    </row>
    <row r="3">
      <c r="A3" s="15" t="inlineStr">
        <is>
          <t>Revenue</t>
        </is>
      </c>
      <c r="B3" s="14" t="n">
        <f>Revenue!B6</f>
        <v>11500</v>
      </c>
      <c r="C3" s="14" t="n">
        <f>Revenue!C6</f>
        <v>12925</v>
      </c>
      <c r="D3" s="14" t="n">
        <f>Revenue!D6</f>
        <v>14278.75</v>
      </c>
      <c r="E3" s="14" t="n">
        <f>Revenue!E6</f>
        <v>15564.8125</v>
      </c>
      <c r="F3" s="14" t="n">
        <f>Revenue!F6</f>
        <v>16786.571875</v>
      </c>
      <c r="G3" s="14" t="n">
        <f>Revenue!G6</f>
        <v>17947.24328125</v>
      </c>
      <c r="H3" s="14" t="n">
        <f>Revenue!H6</f>
        <v>19049.8811171875</v>
      </c>
      <c r="I3" s="14" t="n">
        <f>Revenue!I6</f>
        <v>20097.3870613281</v>
      </c>
      <c r="J3" s="14" t="n">
        <f>Revenue!J6</f>
        <v>21092.5177082617</v>
      </c>
      <c r="K3" s="14" t="n">
        <f>Revenue!K6</f>
        <v>22037.8918228486</v>
      </c>
      <c r="L3" s="14" t="n">
        <f>Revenue!L6</f>
        <v>22935.9972317062</v>
      </c>
      <c r="M3" s="14" t="n">
        <f>Revenue!M6</f>
        <v>23789.1973701209</v>
      </c>
    </row>
    <row r="4">
      <c r="A4" s="5" t="inlineStr">
        <is>
          <t>Headcount cost</t>
        </is>
      </c>
      <c r="B4" s="14" t="n">
        <f>Assumptions!$B$10</f>
        <v>25000</v>
      </c>
      <c r="C4" s="14" t="n">
        <f>Assumptions!$B$10</f>
        <v>25000</v>
      </c>
      <c r="D4" s="14" t="n">
        <f>Assumptions!$B$10</f>
        <v>25000</v>
      </c>
      <c r="E4" s="14" t="n">
        <f>Assumptions!$B$10</f>
        <v>25000</v>
      </c>
      <c r="F4" s="14" t="n">
        <f>Assumptions!$B$10</f>
        <v>25000</v>
      </c>
      <c r="G4" s="14" t="n">
        <f>Assumptions!$B$10</f>
        <v>25000</v>
      </c>
      <c r="H4" s="14" t="n">
        <f>Assumptions!$B$10</f>
        <v>25000</v>
      </c>
      <c r="I4" s="14" t="n">
        <f>Assumptions!$B$10</f>
        <v>25000</v>
      </c>
      <c r="J4" s="14" t="n">
        <f>Assumptions!$B$10</f>
        <v>25000</v>
      </c>
      <c r="K4" s="14" t="n">
        <f>Assumptions!$B$10</f>
        <v>25000</v>
      </c>
      <c r="L4" s="14" t="n">
        <f>Assumptions!$B$10</f>
        <v>25000</v>
      </c>
      <c r="M4" s="14" t="n">
        <f>Assumptions!$B$10</f>
        <v>25000</v>
      </c>
    </row>
    <row r="5">
      <c r="A5" s="5" t="inlineStr">
        <is>
          <t>Other operating expenses</t>
        </is>
      </c>
      <c r="B5" s="14" t="n">
        <f>Assumptions!$B$11</f>
        <v>5000</v>
      </c>
      <c r="C5" s="14" t="n">
        <f>Assumptions!$B$11</f>
        <v>5000</v>
      </c>
      <c r="D5" s="14" t="n">
        <f>Assumptions!$B$11</f>
        <v>5000</v>
      </c>
      <c r="E5" s="14" t="n">
        <f>Assumptions!$B$11</f>
        <v>5000</v>
      </c>
      <c r="F5" s="14" t="n">
        <f>Assumptions!$B$11</f>
        <v>5000</v>
      </c>
      <c r="G5" s="14" t="n">
        <f>Assumptions!$B$11</f>
        <v>5000</v>
      </c>
      <c r="H5" s="14" t="n">
        <f>Assumptions!$B$11</f>
        <v>5000</v>
      </c>
      <c r="I5" s="14" t="n">
        <f>Assumptions!$B$11</f>
        <v>5000</v>
      </c>
      <c r="J5" s="14" t="n">
        <f>Assumptions!$B$11</f>
        <v>5000</v>
      </c>
      <c r="K5" s="14" t="n">
        <f>Assumptions!$B$11</f>
        <v>5000</v>
      </c>
      <c r="L5" s="14" t="n">
        <f>Assumptions!$B$11</f>
        <v>5000</v>
      </c>
      <c r="M5" s="14" t="n">
        <f>Assumptions!$B$11</f>
        <v>5000</v>
      </c>
    </row>
    <row r="6">
      <c r="A6" s="15" t="inlineStr">
        <is>
          <t>Total costs</t>
        </is>
      </c>
      <c r="B6" s="14" t="n">
        <f>SUM(B4:B5)</f>
        <v>30000</v>
      </c>
      <c r="C6" s="14" t="n">
        <f>SUM(C4:C5)</f>
        <v>30000</v>
      </c>
      <c r="D6" s="14" t="n">
        <f>SUM(D4:D5)</f>
        <v>30000</v>
      </c>
      <c r="E6" s="14" t="n">
        <f>SUM(E4:E5)</f>
        <v>30000</v>
      </c>
      <c r="F6" s="14" t="n">
        <f>SUM(F4:F5)</f>
        <v>30000</v>
      </c>
      <c r="G6" s="14" t="n">
        <f>SUM(G4:G5)</f>
        <v>30000</v>
      </c>
      <c r="H6" s="14" t="n">
        <f>SUM(H4:H5)</f>
        <v>30000</v>
      </c>
      <c r="I6" s="14" t="n">
        <f>SUM(I4:I5)</f>
        <v>30000</v>
      </c>
      <c r="J6" s="14" t="n">
        <f>SUM(J4:J5)</f>
        <v>30000</v>
      </c>
      <c r="K6" s="14" t="n">
        <f>SUM(K4:K5)</f>
        <v>30000</v>
      </c>
      <c r="L6" s="14" t="n">
        <f>SUM(L4:L5)</f>
        <v>30000</v>
      </c>
      <c r="M6" s="14" t="n">
        <f>SUM(M4:M5)</f>
        <v>30000</v>
      </c>
    </row>
    <row r="7">
      <c r="A7" s="15" t="inlineStr">
        <is>
          <t>EBITDA</t>
        </is>
      </c>
      <c r="B7" s="14" t="n">
        <f>B3-B6</f>
        <v>-18500</v>
      </c>
      <c r="C7" s="14" t="n">
        <f>C3-C6</f>
        <v>-17075</v>
      </c>
      <c r="D7" s="14" t="n">
        <f>D3-D6</f>
        <v>-15721.25</v>
      </c>
      <c r="E7" s="14" t="n">
        <f>E3-E6</f>
        <v>-14435.1875</v>
      </c>
      <c r="F7" s="14" t="n">
        <f>F3-F6</f>
        <v>-13213.428125</v>
      </c>
      <c r="G7" s="14" t="n">
        <f>G3-G6</f>
        <v>-12052.75671875</v>
      </c>
      <c r="H7" s="14" t="n">
        <f>H3-H6</f>
        <v>-10950.1188828125</v>
      </c>
      <c r="I7" s="14" t="n">
        <f>I3-I6</f>
        <v>-9902.61293867187</v>
      </c>
      <c r="J7" s="14" t="n">
        <f>J3-J6</f>
        <v>-8907.48229173828</v>
      </c>
      <c r="K7" s="14" t="n">
        <f>K3-K6</f>
        <v>-7962.10817715136</v>
      </c>
      <c r="L7" s="14" t="n">
        <f>L3-L6</f>
        <v>-7064.00276829379</v>
      </c>
      <c r="M7" s="14" t="n">
        <f>M3-M6</f>
        <v>-6210.80262987911</v>
      </c>
    </row>
    <row r="8">
      <c r="A8" s="5" t="inlineStr">
        <is>
          <t>EBITDA margin</t>
        </is>
      </c>
      <c r="B8" s="16" t="n">
        <f>IF(B3=0,0,B7/B3)</f>
        <v>-1.60869565217391</v>
      </c>
      <c r="C8" s="16" t="n">
        <f>IF(C3=0,0,C7/C3)</f>
        <v>-1.321083172147</v>
      </c>
      <c r="D8" s="16" t="n">
        <f>IF(D3=0,0,D7/D3)</f>
        <v>-1.10102424932154</v>
      </c>
      <c r="E8" s="16" t="n">
        <f>IF(E3=0,0,E7/E3)</f>
        <v>-0.927424438938792</v>
      </c>
      <c r="F8" s="16" t="n">
        <f>IF(F3=0,0,F7/F3)</f>
        <v>-0.787142736670289</v>
      </c>
      <c r="G8" s="16" t="n">
        <f>IF(G3=0,0,G7/G3)</f>
        <v>-0.671565907358143</v>
      </c>
      <c r="H8" s="16" t="n">
        <f>IF(H3=0,0,H7/H3)</f>
        <v>-0.574812977333118</v>
      </c>
      <c r="I8" s="16" t="n">
        <f>IF(I3=0,0,I7/I3)</f>
        <v>-0.492731363955602</v>
      </c>
      <c r="J8" s="16" t="n">
        <f>IF(J3=0,0,J7/J3)</f>
        <v>-0.422305312952247</v>
      </c>
      <c r="K8" s="16" t="n">
        <f>IF(K3=0,0,K7/K3)</f>
        <v>-0.361291735214724</v>
      </c>
      <c r="L8" s="16" t="n">
        <f>IF(L3=0,0,L7/L3)</f>
        <v>-0.307987601190005</v>
      </c>
      <c r="M8" s="16" t="n">
        <f>IF(M3=0,0,M7/M3)</f>
        <v>-0.261076594272989</v>
      </c>
    </row>
    <row r="10">
      <c r="A10" s="10" t="inlineStr">
        <is>
          <t>Notes</t>
        </is>
      </c>
    </row>
    <row r="11">
      <c r="A11" s="11" t="inlineStr">
        <is>
          <t>Revenue is ending MRR for the month. EBITDA equals revenue minus headcount cost and other operating expenses.</t>
        </is>
      </c>
    </row>
  </sheetData>
  <mergeCells count="2">
    <mergeCell ref="A11:M11"/>
    <mergeCell ref="A1:M1"/>
  </mergeCells>
  <pageMargins left="0.4" right="0.4" top="0.5" bottom="0.5" header="0.5" footer="0.5"/>
  <pageSetup orientation="landscape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M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</cols>
  <sheetData>
    <row r="1">
      <c r="A1" s="1" t="inlineStr">
        <is>
          <t>Cash Flow and Runway</t>
        </is>
      </c>
    </row>
    <row r="2">
      <c r="A2" s="12" t="inlineStr">
        <is>
          <t>Item</t>
        </is>
      </c>
      <c r="B2" s="13" t="n">
        <v>1</v>
      </c>
      <c r="C2" s="13" t="n">
        <v>2</v>
      </c>
      <c r="D2" s="13" t="n">
        <v>3</v>
      </c>
      <c r="E2" s="13" t="n">
        <v>4</v>
      </c>
      <c r="F2" s="13" t="n">
        <v>5</v>
      </c>
      <c r="G2" s="13" t="n">
        <v>6</v>
      </c>
      <c r="H2" s="13" t="n">
        <v>7</v>
      </c>
      <c r="I2" s="13" t="n">
        <v>8</v>
      </c>
      <c r="J2" s="13" t="n">
        <v>9</v>
      </c>
      <c r="K2" s="13" t="n">
        <v>10</v>
      </c>
      <c r="L2" s="13" t="n">
        <v>11</v>
      </c>
      <c r="M2" s="13" t="n">
        <v>12</v>
      </c>
    </row>
    <row r="3">
      <c r="A3" s="5" t="inlineStr">
        <is>
          <t>Beginning cash</t>
        </is>
      </c>
      <c r="B3" s="14" t="n">
        <f>Assumptions!$B$12</f>
        <v>50000</v>
      </c>
      <c r="C3" s="14" t="n">
        <f>B7</f>
        <v>31500</v>
      </c>
      <c r="D3" s="14" t="n">
        <f>C7</f>
        <v>14425</v>
      </c>
      <c r="E3" s="14" t="n">
        <f>D7</f>
        <v>248703.75</v>
      </c>
      <c r="F3" s="14" t="n">
        <f>E7</f>
        <v>234268.5625</v>
      </c>
      <c r="G3" s="14" t="n">
        <f>F7</f>
        <v>221055.134375</v>
      </c>
      <c r="H3" s="14" t="n">
        <f>G7</f>
        <v>209002.37765625</v>
      </c>
      <c r="I3" s="14" t="n">
        <f>H7</f>
        <v>198052.258773438</v>
      </c>
      <c r="J3" s="14" t="n">
        <f>I7</f>
        <v>188149.645834766</v>
      </c>
      <c r="K3" s="14" t="n">
        <f>J7</f>
        <v>179242.163543027</v>
      </c>
      <c r="L3" s="14" t="n">
        <f>K7</f>
        <v>171280.055365876</v>
      </c>
      <c r="M3" s="14" t="n">
        <f>L7</f>
        <v>164216.052597582</v>
      </c>
    </row>
    <row r="4">
      <c r="A4" s="5" t="inlineStr">
        <is>
          <t>Fundraise inflow</t>
        </is>
      </c>
      <c r="B4" s="14" t="n">
        <f>IF(B$2=Assumptions!$B$14,Assumptions!$B$13,0)</f>
        <v>0</v>
      </c>
      <c r="C4" s="14" t="n">
        <f>IF(C$2=Assumptions!$B$14,Assumptions!$B$13,0)</f>
        <v>0</v>
      </c>
      <c r="D4" s="14" t="n">
        <f>IF(D$2=Assumptions!$B$14,Assumptions!$B$13,0)</f>
        <v>250000</v>
      </c>
      <c r="E4" s="14" t="n">
        <f>IF(E$2=Assumptions!$B$14,Assumptions!$B$13,0)</f>
        <v>0</v>
      </c>
      <c r="F4" s="14" t="n">
        <f>IF(F$2=Assumptions!$B$14,Assumptions!$B$13,0)</f>
        <v>0</v>
      </c>
      <c r="G4" s="14" t="n">
        <f>IF(G$2=Assumptions!$B$14,Assumptions!$B$13,0)</f>
        <v>0</v>
      </c>
      <c r="H4" s="14" t="n">
        <f>IF(H$2=Assumptions!$B$14,Assumptions!$B$13,0)</f>
        <v>0</v>
      </c>
      <c r="I4" s="14" t="n">
        <f>IF(I$2=Assumptions!$B$14,Assumptions!$B$13,0)</f>
        <v>0</v>
      </c>
      <c r="J4" s="14" t="n">
        <f>IF(J$2=Assumptions!$B$14,Assumptions!$B$13,0)</f>
        <v>0</v>
      </c>
      <c r="K4" s="14" t="n">
        <f>IF(K$2=Assumptions!$B$14,Assumptions!$B$13,0)</f>
        <v>0</v>
      </c>
      <c r="L4" s="14" t="n">
        <f>IF(L$2=Assumptions!$B$14,Assumptions!$B$13,0)</f>
        <v>0</v>
      </c>
      <c r="M4" s="14" t="n">
        <f>IF(M$2=Assumptions!$B$14,Assumptions!$B$13,0)</f>
        <v>0</v>
      </c>
    </row>
    <row r="5">
      <c r="A5" s="5" t="inlineStr">
        <is>
          <t>Operating cash flow</t>
        </is>
      </c>
      <c r="B5" s="14" t="n">
        <f>'P&amp;L'!B7</f>
        <v>-18500</v>
      </c>
      <c r="C5" s="14" t="n">
        <f>'P&amp;L'!C7</f>
        <v>-17075</v>
      </c>
      <c r="D5" s="14" t="n">
        <f>'P&amp;L'!D7</f>
        <v>-15721.25</v>
      </c>
      <c r="E5" s="14" t="n">
        <f>'P&amp;L'!E7</f>
        <v>-14435.1875</v>
      </c>
      <c r="F5" s="14" t="n">
        <f>'P&amp;L'!F7</f>
        <v>-13213.428125</v>
      </c>
      <c r="G5" s="14" t="n">
        <f>'P&amp;L'!G7</f>
        <v>-12052.75671875</v>
      </c>
      <c r="H5" s="14" t="n">
        <f>'P&amp;L'!H7</f>
        <v>-10950.1188828125</v>
      </c>
      <c r="I5" s="14" t="n">
        <f>'P&amp;L'!I7</f>
        <v>-9902.61293867187</v>
      </c>
      <c r="J5" s="14" t="n">
        <f>'P&amp;L'!J7</f>
        <v>-8907.48229173828</v>
      </c>
      <c r="K5" s="14" t="n">
        <f>'P&amp;L'!K7</f>
        <v>-7962.10817715136</v>
      </c>
      <c r="L5" s="14" t="n">
        <f>'P&amp;L'!L7</f>
        <v>-7064.00276829379</v>
      </c>
      <c r="M5" s="14" t="n">
        <f>'P&amp;L'!M7</f>
        <v>-6210.80262987911</v>
      </c>
    </row>
    <row r="6">
      <c r="A6" s="15" t="inlineStr">
        <is>
          <t>Net cash flow</t>
        </is>
      </c>
      <c r="B6" s="14" t="n">
        <f>B4+B5</f>
        <v>-18500</v>
      </c>
      <c r="C6" s="14" t="n">
        <f>C4+C5</f>
        <v>-17075</v>
      </c>
      <c r="D6" s="14" t="n">
        <f>D4+D5</f>
        <v>234278.75</v>
      </c>
      <c r="E6" s="14" t="n">
        <f>E4+E5</f>
        <v>-14435.1875</v>
      </c>
      <c r="F6" s="14" t="n">
        <f>F4+F5</f>
        <v>-13213.428125</v>
      </c>
      <c r="G6" s="14" t="n">
        <f>G4+G5</f>
        <v>-12052.75671875</v>
      </c>
      <c r="H6" s="14" t="n">
        <f>H4+H5</f>
        <v>-10950.1188828125</v>
      </c>
      <c r="I6" s="14" t="n">
        <f>I4+I5</f>
        <v>-9902.61293867187</v>
      </c>
      <c r="J6" s="14" t="n">
        <f>J4+J5</f>
        <v>-8907.48229173828</v>
      </c>
      <c r="K6" s="14" t="n">
        <f>K4+K5</f>
        <v>-7962.10817715136</v>
      </c>
      <c r="L6" s="14" t="n">
        <f>L4+L5</f>
        <v>-7064.00276829379</v>
      </c>
      <c r="M6" s="14" t="n">
        <f>M4+M5</f>
        <v>-6210.80262987911</v>
      </c>
    </row>
    <row r="7">
      <c r="A7" s="15" t="inlineStr">
        <is>
          <t>Ending cash</t>
        </is>
      </c>
      <c r="B7" s="14" t="n">
        <f>B3+B6</f>
        <v>31500</v>
      </c>
      <c r="C7" s="14" t="n">
        <f>C3+C6</f>
        <v>14425</v>
      </c>
      <c r="D7" s="14" t="n">
        <f>D3+D6</f>
        <v>248703.75</v>
      </c>
      <c r="E7" s="14" t="n">
        <f>E3+E6</f>
        <v>234268.5625</v>
      </c>
      <c r="F7" s="14" t="n">
        <f>F3+F6</f>
        <v>221055.134375</v>
      </c>
      <c r="G7" s="14" t="n">
        <f>G3+G6</f>
        <v>209002.37765625</v>
      </c>
      <c r="H7" s="14" t="n">
        <f>H3+H6</f>
        <v>198052.258773438</v>
      </c>
      <c r="I7" s="14" t="n">
        <f>I3+I6</f>
        <v>188149.645834766</v>
      </c>
      <c r="J7" s="14" t="n">
        <f>J3+J6</f>
        <v>179242.163543027</v>
      </c>
      <c r="K7" s="14" t="n">
        <f>K3+K6</f>
        <v>171280.055365876</v>
      </c>
      <c r="L7" s="14" t="n">
        <f>L3+L6</f>
        <v>164216.052597582</v>
      </c>
      <c r="M7" s="14" t="n">
        <f>M3+M6</f>
        <v>158005.249967703</v>
      </c>
    </row>
    <row r="8">
      <c r="A8" s="5" t="inlineStr">
        <is>
          <t>Monthly burn</t>
        </is>
      </c>
      <c r="B8" s="14" t="n">
        <f>IF(B5&lt;0,-B5,0)</f>
        <v>18500</v>
      </c>
      <c r="C8" s="14" t="n">
        <f>IF(C5&lt;0,-C5,0)</f>
        <v>17075</v>
      </c>
      <c r="D8" s="14" t="n">
        <f>IF(D5&lt;0,-D5,0)</f>
        <v>15721.25</v>
      </c>
      <c r="E8" s="14" t="n">
        <f>IF(E5&lt;0,-E5,0)</f>
        <v>14435.1875</v>
      </c>
      <c r="F8" s="14" t="n">
        <f>IF(F5&lt;0,-F5,0)</f>
        <v>13213.428125</v>
      </c>
      <c r="G8" s="14" t="n">
        <f>IF(G5&lt;0,-G5,0)</f>
        <v>12052.75671875</v>
      </c>
      <c r="H8" s="14" t="n">
        <f>IF(H5&lt;0,-H5,0)</f>
        <v>10950.1188828125</v>
      </c>
      <c r="I8" s="14" t="n">
        <f>IF(I5&lt;0,-I5,0)</f>
        <v>9902.61293867187</v>
      </c>
      <c r="J8" s="14" t="n">
        <f>IF(J5&lt;0,-J5,0)</f>
        <v>8907.48229173828</v>
      </c>
      <c r="K8" s="14" t="n">
        <f>IF(K5&lt;0,-K5,0)</f>
        <v>7962.10817715136</v>
      </c>
      <c r="L8" s="14" t="n">
        <f>IF(L5&lt;0,-L5,0)</f>
        <v>7064.00276829379</v>
      </c>
      <c r="M8" s="14" t="n">
        <f>IF(M5&lt;0,-M5,0)</f>
        <v>6210.80262987911</v>
      </c>
    </row>
    <row r="9">
      <c r="A9" s="5" t="inlineStr">
        <is>
          <t>Runway months remaining</t>
        </is>
      </c>
      <c r="B9" s="17" t="n">
        <f>IF(B8=0,"",B7/B8)</f>
        <v>1.7027027027027</v>
      </c>
      <c r="C9" s="17" t="n">
        <f>IF(C8=0,"",C7/C8)</f>
        <v>0.844802342606149</v>
      </c>
      <c r="D9" s="17" t="n">
        <f>IF(D8=0,"",D7/D8)</f>
        <v>15.8195913174843</v>
      </c>
      <c r="E9" s="17" t="n">
        <f>IF(E8=0,"",E7/E8)</f>
        <v>16.2289933885514</v>
      </c>
      <c r="F9" s="17" t="n">
        <f>IF(F8=0,"",F7/F8)</f>
        <v>16.7295823826945</v>
      </c>
      <c r="G9" s="17" t="n">
        <f>IF(G8=0,"",G7/G8)</f>
        <v>17.3406285825975</v>
      </c>
      <c r="H9" s="17" t="n">
        <f>IF(H8=0,"",H7/H8)</f>
        <v>18.0867679057169</v>
      </c>
      <c r="I9" s="17" t="n">
        <f>IF(I8=0,"",I7/I8)</f>
        <v>19</v>
      </c>
      <c r="J9" s="17" t="n">
        <f>IF(J8=0,"",J7/J8)</f>
        <v>20.1226516845591</v>
      </c>
      <c r="K9" s="17" t="n">
        <f>IF(K8=0,"",K7/K8)</f>
        <v>21.5118975471086</v>
      </c>
      <c r="L9" s="17" t="n">
        <f>IF(L8=0,"",L7/L8)</f>
        <v>23.246883952913</v>
      </c>
      <c r="M9" s="17" t="n">
        <f>IF(M8=0,"",M7/M8)</f>
        <v>25.4403914250257</v>
      </c>
    </row>
    <row r="11">
      <c r="A11" s="10" t="inlineStr">
        <is>
          <t>Notes</t>
        </is>
      </c>
    </row>
    <row r="12" ht="30" customHeight="1">
      <c r="A12" s="11" t="inlineStr">
        <is>
          <t>Operating cash flow uses EBITDA as a simple proxy. Monthly burn is shown only when operating cash flow is negative. Runway months remaining equals ending cash divided by monthly burn.</t>
        </is>
      </c>
    </row>
  </sheetData>
  <mergeCells count="2">
    <mergeCell ref="A1:M1"/>
    <mergeCell ref="A12:M12"/>
  </mergeCells>
  <pageMargins left="0.4" right="0.4" top="0.5" bottom="0.5" header="0.5" footer="0.5"/>
  <pageSetup orientation="landscape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54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Dashboard</t>
        </is>
      </c>
    </row>
    <row r="2" ht="28" customHeight="1">
      <c r="A2" s="2" t="inlineStr">
        <is>
          <t>Key results for Month 12 unless noted. All values are live formulas linked to the yellow inputs.</t>
        </is>
      </c>
    </row>
    <row r="4">
      <c r="A4" s="4" t="inlineStr">
        <is>
          <t>Metric</t>
        </is>
      </c>
      <c r="B4" s="4" t="inlineStr">
        <is>
          <t>Value</t>
        </is>
      </c>
      <c r="C4" s="4" t="inlineStr">
        <is>
          <t>Notes</t>
        </is>
      </c>
    </row>
    <row r="5" ht="24" customHeight="1">
      <c r="A5" s="5" t="inlineStr">
        <is>
          <t>Ending cash (Month 12)</t>
        </is>
      </c>
      <c r="B5" s="18" t="n">
        <f>'Cash Flow'!M7</f>
        <v>158005.249967703</v>
      </c>
      <c r="C5" s="7" t="inlineStr">
        <is>
          <t>Cash at the end of Month 12.</t>
        </is>
      </c>
    </row>
    <row r="6" ht="24" customHeight="1">
      <c r="A6" s="5" t="inlineStr">
        <is>
          <t>Ending MRR (Month 12)</t>
        </is>
      </c>
      <c r="B6" s="18" t="n">
        <f>Revenue!M6</f>
        <v>23789.1973701209</v>
      </c>
      <c r="C6" s="7" t="inlineStr">
        <is>
          <t>Monthly recurring revenue at the end of Month 12.</t>
        </is>
      </c>
    </row>
    <row r="7" ht="24" customHeight="1">
      <c r="A7" s="5" t="inlineStr">
        <is>
          <t>Total revenue (12 months)</t>
        </is>
      </c>
      <c r="B7" s="18" t="n">
        <f>SUM('P&amp;L'!B3:M3)</f>
        <v>218005.249967703</v>
      </c>
      <c r="C7" s="7" t="inlineStr">
        <is>
          <t>Sum of monthly revenue over 12 months.</t>
        </is>
      </c>
    </row>
    <row r="8" ht="24" customHeight="1">
      <c r="A8" s="5" t="inlineStr">
        <is>
          <t>Monthly burn (Month 12)</t>
        </is>
      </c>
      <c r="B8" s="18" t="n">
        <f>'Cash Flow'!M8</f>
        <v>6210.80262987911</v>
      </c>
      <c r="C8" s="7" t="inlineStr">
        <is>
          <t>Zero if the month is cash positive.</t>
        </is>
      </c>
    </row>
    <row r="9" ht="24" customHeight="1">
      <c r="A9" s="5" t="inlineStr">
        <is>
          <t>Runway months remaining</t>
        </is>
      </c>
      <c r="B9" s="19" t="n">
        <f>IF('Cash Flow'!M9="","Not burning",'Cash Flow'!M9)</f>
        <v>25.4403914250257</v>
      </c>
      <c r="C9" s="7" t="inlineStr">
        <is>
          <t>Ending cash divided by monthly burn. Shows Not burning when burn is zero.</t>
        </is>
      </c>
    </row>
    <row r="10" ht="24" customHeight="1">
      <c r="A10" s="5" t="inlineStr">
        <is>
          <t>Burn multiple (Month 12)</t>
        </is>
      </c>
      <c r="B10" s="19" t="n">
        <f>IF((Revenue!M4-Revenue!M5)&lt;=0,"",'Cash Flow'!M8/(Revenue!M4-Revenue!M5))</f>
        <v>7.27942056059584</v>
      </c>
      <c r="C10" s="7" t="inlineStr">
        <is>
          <t>Monthly burn divided by net new MRR for Month 12. Lower is more efficient.</t>
        </is>
      </c>
    </row>
    <row r="11" ht="24" customHeight="1">
      <c r="A11" s="5" t="inlineStr">
        <is>
          <t>Cash out month</t>
        </is>
      </c>
      <c r="B11" s="20" t="str">
        <f>IF(COUNTIF('Cash Flow'!B7:M7,"&lt;=0")=0,"No cash out within 12 months","Month "&amp;INDEX('Cash Flow'!B2:M2,MATCH(TRUE,INDEX(('Cash Flow'!B7:M7&lt;=0),0),0)))</f>
        <v>No cash out within 12 months</v>
      </c>
      <c r="C11" s="7" t="inlineStr">
        <is>
          <t>First month where ending cash is zero or below.</t>
        </is>
      </c>
    </row>
    <row r="12" ht="24" customHeight="1">
      <c r="A12" s="5" t="inlineStr">
        <is>
          <t>Net new MRR (Month 12)</t>
        </is>
      </c>
      <c r="B12" s="18" t="n">
        <f>Revenue!M4-Revenue!M5</f>
        <v>853.20013841469</v>
      </c>
      <c r="C12" s="7" t="inlineStr">
        <is>
          <t>New MRR minus churned MRR for Month 12.</t>
        </is>
      </c>
    </row>
    <row r="14">
      <c r="A14" s="21" t="inlineStr">
        <is>
          <t>Chart Data</t>
        </is>
      </c>
    </row>
    <row r="15">
      <c r="A15" s="4" t="inlineStr">
        <is>
          <t>Month</t>
        </is>
      </c>
      <c r="B15" s="4" t="inlineStr">
        <is>
          <t>Revenue</t>
        </is>
      </c>
      <c r="C15" s="4" t="inlineStr">
        <is>
          <t>Ending cash</t>
        </is>
      </c>
    </row>
    <row r="16">
      <c r="A16" s="22" t="n">
        <f>'Cash Flow'!B2</f>
        <v>1</v>
      </c>
      <c r="B16" s="14" t="n">
        <f>'P&amp;L'!B3</f>
        <v>11500</v>
      </c>
      <c r="C16" s="14" t="n">
        <f>'Cash Flow'!B7</f>
        <v>31500</v>
      </c>
    </row>
    <row r="17">
      <c r="A17" s="22" t="n">
        <f>'Cash Flow'!C2</f>
        <v>2</v>
      </c>
      <c r="B17" s="14" t="n">
        <f>'P&amp;L'!C3</f>
        <v>12925</v>
      </c>
      <c r="C17" s="14" t="n">
        <f>'Cash Flow'!C7</f>
        <v>14425</v>
      </c>
    </row>
    <row r="18">
      <c r="A18" s="22" t="n">
        <f>'Cash Flow'!D2</f>
        <v>3</v>
      </c>
      <c r="B18" s="14" t="n">
        <f>'P&amp;L'!D3</f>
        <v>14278.75</v>
      </c>
      <c r="C18" s="14" t="n">
        <f>'Cash Flow'!D7</f>
        <v>248703.75</v>
      </c>
    </row>
    <row r="19">
      <c r="A19" s="22" t="n">
        <f>'Cash Flow'!E2</f>
        <v>4</v>
      </c>
      <c r="B19" s="14" t="n">
        <f>'P&amp;L'!E3</f>
        <v>15564.8125</v>
      </c>
      <c r="C19" s="14" t="n">
        <f>'Cash Flow'!E7</f>
        <v>234268.5625</v>
      </c>
    </row>
    <row r="20">
      <c r="A20" s="22" t="n">
        <f>'Cash Flow'!F2</f>
        <v>5</v>
      </c>
      <c r="B20" s="14" t="n">
        <f>'P&amp;L'!F3</f>
        <v>16786.571875</v>
      </c>
      <c r="C20" s="14" t="n">
        <f>'Cash Flow'!F7</f>
        <v>221055.134375</v>
      </c>
    </row>
    <row r="21">
      <c r="A21" s="22" t="n">
        <f>'Cash Flow'!G2</f>
        <v>6</v>
      </c>
      <c r="B21" s="14" t="n">
        <f>'P&amp;L'!G3</f>
        <v>17947.24328125</v>
      </c>
      <c r="C21" s="14" t="n">
        <f>'Cash Flow'!G7</f>
        <v>209002.37765625</v>
      </c>
    </row>
    <row r="22">
      <c r="A22" s="22" t="n">
        <f>'Cash Flow'!H2</f>
        <v>7</v>
      </c>
      <c r="B22" s="14" t="n">
        <f>'P&amp;L'!H3</f>
        <v>19049.8811171875</v>
      </c>
      <c r="C22" s="14" t="n">
        <f>'Cash Flow'!H7</f>
        <v>198052.258773438</v>
      </c>
    </row>
    <row r="23">
      <c r="A23" s="22" t="n">
        <f>'Cash Flow'!I2</f>
        <v>8</v>
      </c>
      <c r="B23" s="14" t="n">
        <f>'P&amp;L'!I3</f>
        <v>20097.3870613281</v>
      </c>
      <c r="C23" s="14" t="n">
        <f>'Cash Flow'!I7</f>
        <v>188149.645834766</v>
      </c>
    </row>
    <row r="24">
      <c r="A24" s="22" t="n">
        <f>'Cash Flow'!J2</f>
        <v>9</v>
      </c>
      <c r="B24" s="14" t="n">
        <f>'P&amp;L'!J3</f>
        <v>21092.5177082617</v>
      </c>
      <c r="C24" s="14" t="n">
        <f>'Cash Flow'!J7</f>
        <v>179242.163543027</v>
      </c>
    </row>
    <row r="25">
      <c r="A25" s="22" t="n">
        <f>'Cash Flow'!K2</f>
        <v>10</v>
      </c>
      <c r="B25" s="14" t="n">
        <f>'P&amp;L'!K3</f>
        <v>22037.8918228486</v>
      </c>
      <c r="C25" s="14" t="n">
        <f>'Cash Flow'!K7</f>
        <v>171280.055365876</v>
      </c>
    </row>
    <row r="26">
      <c r="A26" s="22" t="n">
        <f>'Cash Flow'!L2</f>
        <v>11</v>
      </c>
      <c r="B26" s="14" t="n">
        <f>'P&amp;L'!L3</f>
        <v>22935.9972317062</v>
      </c>
      <c r="C26" s="14" t="n">
        <f>'Cash Flow'!L7</f>
        <v>164216.052597582</v>
      </c>
    </row>
    <row r="27">
      <c r="A27" s="22" t="n">
        <f>'Cash Flow'!M2</f>
        <v>12</v>
      </c>
      <c r="B27" s="14" t="n">
        <f>'P&amp;L'!M3</f>
        <v>23789.1973701209</v>
      </c>
      <c r="C27" s="14" t="n">
        <f>'Cash Flow'!M7</f>
        <v>158005.249967703</v>
      </c>
    </row>
  </sheetData>
  <mergeCells count="1">
    <mergeCell ref="A2:C2"/>
  </mergeCells>
  <pageMargins left="0.4" right="0.4" top="0.5" bottom="0.5" header="0.5" footer="0.5"/>
  <pageSetup orientation="landscape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Founder Setup</dc:creator>
  <dc:title xmlns:dc="http://purl.org/dc/elements/1.1/">Seed Stage Financial Model Lite Free</dc:title>
  <dc:description xmlns:dc="http://purl.org/dc/elements/1.1/">Free 12 month seed stage financial model lite with live formulas.</dc:description>
  <dcterms:created xmlns:dcterms="http://purl.org/dc/terms/" xmlns:xsi="http://www.w3.org/2001/XMLSchema-instance" xsi:type="dcterms:W3CDTF">2026-10-07T12:44:12+00:00Z</dcterms:created>
  <dcterms:modified xmlns:dcterms="http://purl.org/dc/terms/" xmlns:xsi="http://www.w3.org/2001/XMLSchema-instance" xsi:type="dcterms:W3CDTF">2026-10-07T12:44:12+00:00Z</dcterms:modified>
</cp:coreProperties>
</file>